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3w579\Downloads\"/>
    </mc:Choice>
  </mc:AlternateContent>
  <xr:revisionPtr revIDLastSave="0" documentId="13_ncr:1_{83E6DE5F-2D1C-492B-B004-2C1BFBB059B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G2" i="1"/>
  <c r="E11" i="1"/>
  <c r="E10" i="1"/>
  <c r="E9" i="1"/>
  <c r="E7" i="1"/>
  <c r="E6" i="1"/>
  <c r="E4" i="1"/>
  <c r="E3" i="1"/>
  <c r="E2" i="1"/>
  <c r="G11" i="1"/>
  <c r="G10" i="1"/>
  <c r="G9" i="1"/>
  <c r="G8" i="1"/>
  <c r="G7" i="1"/>
  <c r="G6" i="1"/>
  <c r="G5" i="1"/>
  <c r="G4" i="1"/>
  <c r="G3" i="1"/>
  <c r="B33" i="1"/>
  <c r="P5" i="1"/>
  <c r="F2" i="1"/>
  <c r="F19" i="1"/>
  <c r="F18" i="1"/>
  <c r="F16" i="1"/>
  <c r="F15" i="1"/>
  <c r="F14" i="1"/>
  <c r="P19" i="1"/>
  <c r="P7" i="1"/>
  <c r="P18" i="1"/>
  <c r="P16" i="1"/>
  <c r="P15" i="1"/>
  <c r="P14" i="1"/>
  <c r="P6" i="1"/>
  <c r="P4" i="1"/>
  <c r="F33" i="1"/>
  <c r="P3" i="1" s="1"/>
  <c r="F32" i="1"/>
  <c r="E5" i="1"/>
  <c r="E12" i="1" l="1"/>
  <c r="F17" i="1"/>
  <c r="P17" i="1"/>
  <c r="E8" i="1"/>
  <c r="P2" i="1"/>
  <c r="B35" i="1" l="1"/>
  <c r="E17" i="1" s="1"/>
  <c r="O17" i="1" l="1"/>
  <c r="E18" i="1"/>
  <c r="O14" i="1"/>
  <c r="E16" i="1"/>
  <c r="O7" i="1"/>
  <c r="O2" i="1"/>
  <c r="O6" i="1"/>
  <c r="O18" i="1"/>
  <c r="O16" i="1"/>
  <c r="E19" i="1"/>
  <c r="O3" i="1"/>
  <c r="O4" i="1"/>
  <c r="O19" i="1"/>
  <c r="O15" i="1"/>
  <c r="O5" i="1"/>
  <c r="O8" i="1" l="1"/>
  <c r="E20" i="1"/>
  <c r="O20" i="1"/>
</calcChain>
</file>

<file path=xl/sharedStrings.xml><?xml version="1.0" encoding="utf-8"?>
<sst xmlns="http://schemas.openxmlformats.org/spreadsheetml/2006/main" count="48" uniqueCount="35">
  <si>
    <t>Pi= 1.17</t>
  </si>
  <si>
    <t>Trials</t>
  </si>
  <si>
    <t>Flow Rate (GPM)</t>
  </si>
  <si>
    <t>Pressure Drop (PSI)</t>
  </si>
  <si>
    <t>Pi= 1.12</t>
  </si>
  <si>
    <t xml:space="preserve">Loop A    </t>
  </si>
  <si>
    <t>Loop C</t>
  </si>
  <si>
    <t>Pi= 0.47</t>
  </si>
  <si>
    <t>Pi= 0.83</t>
  </si>
  <si>
    <t>Loop B</t>
  </si>
  <si>
    <t>Loop D</t>
  </si>
  <si>
    <r>
      <t>T</t>
    </r>
    <r>
      <rPr>
        <sz val="11"/>
        <color rgb="FF000000"/>
        <rFont val="Calibri"/>
        <charset val="1"/>
      </rPr>
      <t>_</t>
    </r>
    <r>
      <rPr>
        <sz val="11"/>
        <color rgb="FF000000"/>
        <rFont val="Cambria Math"/>
        <charset val="1"/>
      </rPr>
      <t>H2o=30 °</t>
    </r>
    <r>
      <rPr>
        <sz val="11"/>
        <color rgb="FF000000"/>
        <rFont val="Calibri"/>
        <charset val="1"/>
      </rPr>
      <t xml:space="preserve"> C</t>
    </r>
  </si>
  <si>
    <t>45 elbow</t>
  </si>
  <si>
    <t>Globe valve (open)</t>
  </si>
  <si>
    <t>L/D</t>
  </si>
  <si>
    <t>f</t>
  </si>
  <si>
    <t>For Loop A:</t>
  </si>
  <si>
    <t>D                =</t>
  </si>
  <si>
    <t>u     =</t>
  </si>
  <si>
    <t>μ    =</t>
  </si>
  <si>
    <t xml:space="preserve"> 𝜌            =</t>
  </si>
  <si>
    <t>Q            =</t>
  </si>
  <si>
    <t>cub_m/s</t>
  </si>
  <si>
    <t>L              =</t>
  </si>
  <si>
    <t>A             =</t>
  </si>
  <si>
    <t>m^2</t>
  </si>
  <si>
    <t>f              =</t>
  </si>
  <si>
    <t>u (m/s)</t>
  </si>
  <si>
    <t xml:space="preserve">u (m/s)= </t>
  </si>
  <si>
    <t>AVG=</t>
  </si>
  <si>
    <t>u(m/s)</t>
  </si>
  <si>
    <t>Average</t>
  </si>
  <si>
    <t xml:space="preserve">Average= </t>
  </si>
  <si>
    <t>Re</t>
  </si>
  <si>
    <t>Standard 90 elbow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</si>
</sst>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mbria Math"/>
      <charset val="1"/>
    </font>
    <font>
      <sz val="11"/>
      <color theme="1"/>
      <name val="Cambria Math"/>
      <family val="1"/>
    </font>
    <font>
      <sz val="11"/>
      <color rgb="FF000000"/>
      <name val="Cambria Math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 applyAlignment="1">
      <alignment horizontal="center" vertical="center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23</xdr:row>
      <xdr:rowOff>128587</xdr:rowOff>
    </xdr:from>
    <xdr:ext cx="1025987" cy="315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0A358F-FBE3-410C-891D-AB3650D56D3C}"/>
                </a:ext>
              </a:extLst>
            </xdr:cNvPr>
            <xdr:cNvSpPr txBox="1"/>
          </xdr:nvSpPr>
          <xdr:spPr>
            <a:xfrm>
              <a:off x="76200" y="5434012"/>
              <a:ext cx="1025987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=2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0A358F-FBE3-410C-891D-AB3650D56D3C}"/>
                </a:ext>
              </a:extLst>
            </xdr:cNvPr>
            <xdr:cNvSpPr txBox="1"/>
          </xdr:nvSpPr>
          <xdr:spPr>
            <a:xfrm>
              <a:off x="76200" y="5434012"/>
              <a:ext cx="1025987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</a:t>
              </a:r>
              <a:r>
                <a:rPr lang="en-US" sz="1100" b="0" i="0">
                  <a:latin typeface="Cambria Math" panose="02040503050406030204" pitchFamily="18" charset="0"/>
                </a:rPr>
                <a:t>𝑃=2 𝑓 𝑢^2∗𝐿/𝐷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238125</xdr:colOff>
      <xdr:row>27</xdr:row>
      <xdr:rowOff>23812</xdr:rowOff>
    </xdr:from>
    <xdr:ext cx="849463" cy="3466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D6C7A74-DE1E-44BD-B393-F91F3B2B464F}"/>
                </a:ext>
              </a:extLst>
            </xdr:cNvPr>
            <xdr:cNvSpPr txBox="1"/>
          </xdr:nvSpPr>
          <xdr:spPr>
            <a:xfrm>
              <a:off x="238125" y="4814887"/>
              <a:ext cx="849463" cy="3466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𝑢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D6C7A74-DE1E-44BD-B393-F91F3B2B464F}"/>
                </a:ext>
              </a:extLst>
            </xdr:cNvPr>
            <xdr:cNvSpPr txBox="1"/>
          </xdr:nvSpPr>
          <xdr:spPr>
            <a:xfrm>
              <a:off x="238125" y="4814887"/>
              <a:ext cx="849463" cy="3466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(∆𝑃∗𝐷)/(2𝜌𝑢^2 𝐿)=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123825</xdr:colOff>
      <xdr:row>22</xdr:row>
      <xdr:rowOff>147637</xdr:rowOff>
    </xdr:from>
    <xdr:ext cx="1077026" cy="3476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638A7B6-A624-4E70-AF59-0DF99A539355}"/>
                </a:ext>
              </a:extLst>
            </xdr:cNvPr>
            <xdr:cNvSpPr txBox="1"/>
          </xdr:nvSpPr>
          <xdr:spPr>
            <a:xfrm>
              <a:off x="2152650" y="6234112"/>
              <a:ext cx="1077026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𝜌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638A7B6-A624-4E70-AF59-0DF99A539355}"/>
                </a:ext>
              </a:extLst>
            </xdr:cNvPr>
            <xdr:cNvSpPr txBox="1"/>
          </xdr:nvSpPr>
          <xdr:spPr>
            <a:xfrm>
              <a:off x="2152650" y="6234112"/>
              <a:ext cx="1077026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𝐿_2/𝐷_2 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𝑃/(2𝑓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𝑢^2 )−𝐿_1/𝐷_1 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G11" sqref="G11"/>
    </sheetView>
  </sheetViews>
  <sheetFormatPr defaultRowHeight="15" x14ac:dyDescent="0.25"/>
  <cols>
    <col min="1" max="1" width="12.85546875" customWidth="1"/>
    <col min="2" max="2" width="17.5703125" customWidth="1"/>
    <col min="3" max="3" width="19" customWidth="1"/>
    <col min="4" max="4" width="19.28515625" customWidth="1"/>
    <col min="5" max="5" width="11" bestFit="1" customWidth="1"/>
    <col min="8" max="8" width="17.28515625" customWidth="1"/>
    <col min="9" max="9" width="11.28515625" customWidth="1"/>
    <col min="10" max="10" width="20.7109375" customWidth="1"/>
    <col min="12" max="12" width="18" customWidth="1"/>
    <col min="13" max="13" width="19.7109375" customWidth="1"/>
  </cols>
  <sheetData>
    <row r="1" spans="1:16" ht="88.5" thickBot="1" x14ac:dyDescent="0.3">
      <c r="A1" s="3" t="s">
        <v>0</v>
      </c>
      <c r="B1" s="8" t="s">
        <v>1</v>
      </c>
      <c r="C1" s="8" t="s">
        <v>2</v>
      </c>
      <c r="D1" s="8" t="s">
        <v>3</v>
      </c>
      <c r="E1" s="45" t="s">
        <v>15</v>
      </c>
      <c r="F1" s="17" t="s">
        <v>33</v>
      </c>
      <c r="G1" s="17" t="s">
        <v>27</v>
      </c>
      <c r="H1" s="17"/>
      <c r="I1" s="17"/>
      <c r="J1" s="4" t="s">
        <v>4</v>
      </c>
      <c r="K1" s="5" t="s">
        <v>1</v>
      </c>
      <c r="L1" s="5" t="s">
        <v>2</v>
      </c>
      <c r="M1" s="5" t="s">
        <v>3</v>
      </c>
      <c r="N1" s="29" t="s">
        <v>12</v>
      </c>
      <c r="O1" s="36" t="s">
        <v>14</v>
      </c>
      <c r="P1" s="30" t="s">
        <v>28</v>
      </c>
    </row>
    <row r="2" spans="1:16" x14ac:dyDescent="0.25">
      <c r="A2" s="12" t="s">
        <v>5</v>
      </c>
      <c r="B2" s="8">
        <v>1</v>
      </c>
      <c r="C2" s="8">
        <v>3</v>
      </c>
      <c r="D2" s="8">
        <v>1.24</v>
      </c>
      <c r="E2" s="39">
        <f>(D2*6894.8*B32)/(2*D32*G2^2*D33)</f>
        <v>7.4955075907874202E-2</v>
      </c>
      <c r="F2">
        <f>(1000*2.03*0.0199)/(0.001)</f>
        <v>40397</v>
      </c>
      <c r="G2">
        <f>(C2*0.000063)/F33</f>
        <v>0.60771704180064301</v>
      </c>
      <c r="J2" s="9" t="s">
        <v>6</v>
      </c>
      <c r="K2" s="6">
        <v>1</v>
      </c>
      <c r="L2" s="6">
        <v>5</v>
      </c>
      <c r="M2" s="2">
        <v>1.29</v>
      </c>
      <c r="N2" s="31"/>
      <c r="O2" s="37">
        <f>M2*6894.8/(2*B35*P2^2*D32)-(D33/B32)</f>
        <v>-147.4221477763536</v>
      </c>
      <c r="P2" s="32">
        <f>(L2*0.000063)/F33</f>
        <v>1.012861736334405</v>
      </c>
    </row>
    <row r="3" spans="1:16" x14ac:dyDescent="0.25">
      <c r="A3" s="9"/>
      <c r="B3" s="6">
        <v>2</v>
      </c>
      <c r="C3" s="6">
        <v>5</v>
      </c>
      <c r="D3" s="6">
        <v>1.44</v>
      </c>
      <c r="E3" s="39">
        <f>(D3*6894.8*B32)/(2*D32*G3^2*D33)</f>
        <v>3.1336057540840324E-2</v>
      </c>
      <c r="G3">
        <f>(C3*0.000063)/F33</f>
        <v>1.012861736334405</v>
      </c>
      <c r="J3" s="9"/>
      <c r="K3" s="6">
        <v>2</v>
      </c>
      <c r="L3" s="6">
        <v>8</v>
      </c>
      <c r="M3" s="2">
        <v>2.17</v>
      </c>
      <c r="N3" s="31"/>
      <c r="O3" s="37">
        <f>M3*6894.8/(2*B35*P3^2*D32)-(D33/B32)</f>
        <v>-149.82244993478594</v>
      </c>
      <c r="P3" s="32">
        <f>(L3*0.000063)/F33</f>
        <v>1.620578778135048</v>
      </c>
    </row>
    <row r="4" spans="1:16" x14ac:dyDescent="0.25">
      <c r="A4" s="9"/>
      <c r="B4" s="6">
        <v>3</v>
      </c>
      <c r="C4" s="6">
        <v>7</v>
      </c>
      <c r="D4" s="6">
        <v>1.58</v>
      </c>
      <c r="E4" s="39">
        <f>(D4*6894.8*B32)/(2*G4*B33^2*D33)</f>
        <v>6.0234831729636422</v>
      </c>
      <c r="G4">
        <f>(C4*0.000063)/F33</f>
        <v>1.418006430868167</v>
      </c>
      <c r="J4" s="9"/>
      <c r="K4" s="6">
        <v>3</v>
      </c>
      <c r="L4" s="6">
        <v>11</v>
      </c>
      <c r="M4" s="2">
        <v>2.71</v>
      </c>
      <c r="N4" s="31"/>
      <c r="O4" s="37">
        <f>(M4*6894.8)/(2*B35*P4^2*D32)-(D33/B32)</f>
        <v>-151.38381547875656</v>
      </c>
      <c r="P4" s="32">
        <f>(L4*0.000063)/F33</f>
        <v>2.2282958199356915</v>
      </c>
    </row>
    <row r="5" spans="1:16" x14ac:dyDescent="0.25">
      <c r="A5" s="9"/>
      <c r="B5" s="6">
        <v>4</v>
      </c>
      <c r="C5" s="6">
        <v>9</v>
      </c>
      <c r="D5" s="6">
        <v>1.93</v>
      </c>
      <c r="E5" s="39">
        <f>(D5*6894.8*B32)/(2*D32*B33^2*D33)</f>
        <v>1.0433406392210803E-2</v>
      </c>
      <c r="G5">
        <f>(C5*0.000063)/F33</f>
        <v>1.8231511254019293</v>
      </c>
      <c r="J5" s="9"/>
      <c r="K5" s="6">
        <v>4</v>
      </c>
      <c r="L5" s="6">
        <v>14</v>
      </c>
      <c r="M5" s="2">
        <v>3.58</v>
      </c>
      <c r="N5" s="31"/>
      <c r="O5" s="37">
        <f>M5*6894.8/(2*B35*P5^2*1000)-(D33/B32)</f>
        <v>-151.94427212336689</v>
      </c>
      <c r="P5" s="32">
        <f>(L5*0.000063)/F33</f>
        <v>2.836012861736334</v>
      </c>
    </row>
    <row r="6" spans="1:16" x14ac:dyDescent="0.25">
      <c r="A6" s="9"/>
      <c r="B6" s="6">
        <v>5</v>
      </c>
      <c r="C6" s="6">
        <v>11</v>
      </c>
      <c r="D6" s="6">
        <v>2.25</v>
      </c>
      <c r="E6" s="39">
        <f>(D6*6894.8*B32)/(2*D32*G6^2*D33)</f>
        <v>1.0116237584207226E-2</v>
      </c>
      <c r="G6">
        <f>(C6*0.000063)/F33</f>
        <v>2.2282958199356915</v>
      </c>
      <c r="J6" s="9"/>
      <c r="K6" s="6">
        <v>5</v>
      </c>
      <c r="L6" s="6">
        <v>17</v>
      </c>
      <c r="M6" s="2">
        <v>4.8</v>
      </c>
      <c r="N6" s="31"/>
      <c r="O6" s="37">
        <f>M6*6894.8/(2*B35*P6^2*1000)-(D33/B32)</f>
        <v>-152.16896408896395</v>
      </c>
      <c r="P6" s="32">
        <f>(L6*0.000063)/F33</f>
        <v>3.4437299035369771</v>
      </c>
    </row>
    <row r="7" spans="1:16" ht="15.75" thickBot="1" x14ac:dyDescent="0.3">
      <c r="A7" s="9"/>
      <c r="B7" s="6">
        <v>6</v>
      </c>
      <c r="C7" s="6">
        <v>13</v>
      </c>
      <c r="D7" s="6">
        <v>2.57</v>
      </c>
      <c r="E7" s="39">
        <f>(D7*6894.8*B32)/(2*D32*G7^2*D33)</f>
        <v>8.2731003328360888E-3</v>
      </c>
      <c r="G7">
        <f>(C7*0.000063)/F33</f>
        <v>2.633440514469453</v>
      </c>
      <c r="J7" s="9"/>
      <c r="K7" s="6">
        <v>6</v>
      </c>
      <c r="L7" s="6">
        <v>19</v>
      </c>
      <c r="M7" s="2">
        <v>5.77</v>
      </c>
      <c r="N7" s="33"/>
      <c r="O7" s="38">
        <f>M7*6894.8/(2*B35*P7^2*1000)-(D33/B32)</f>
        <v>-152.2538341661178</v>
      </c>
      <c r="P7" s="34">
        <f>(L7*0.000063)/F33</f>
        <v>3.8488745980707391</v>
      </c>
    </row>
    <row r="8" spans="1:16" x14ac:dyDescent="0.25">
      <c r="A8" s="9"/>
      <c r="B8" s="6">
        <v>7</v>
      </c>
      <c r="C8" s="6">
        <v>15</v>
      </c>
      <c r="D8" s="6">
        <v>2.94</v>
      </c>
      <c r="E8" s="39">
        <f>(D8*6894.8*B32)/(2*D32*B33^2*D33)</f>
        <v>1.5893375540466194E-2</v>
      </c>
      <c r="G8">
        <f>(C8*0.000063)/F33</f>
        <v>3.038585209003215</v>
      </c>
      <c r="J8" s="18" t="s">
        <v>29</v>
      </c>
      <c r="K8" s="24"/>
      <c r="L8" s="24"/>
      <c r="M8" s="24"/>
      <c r="N8" s="35"/>
      <c r="O8" s="35">
        <f>(O2+O3+O4+O5+O6+O7)/6</f>
        <v>-150.83258059472413</v>
      </c>
      <c r="P8" s="25"/>
    </row>
    <row r="9" spans="1:16" x14ac:dyDescent="0.25">
      <c r="A9" s="9"/>
      <c r="B9" s="6">
        <v>8</v>
      </c>
      <c r="C9" s="6">
        <v>17</v>
      </c>
      <c r="D9" s="6">
        <v>3.37</v>
      </c>
      <c r="E9" s="39">
        <f>(D9*6894.8*B32)/(2*D32*G9^2*D33)</f>
        <v>6.3438649745669855E-3</v>
      </c>
      <c r="G9">
        <f>(C9*0.000063)/F33</f>
        <v>3.4437299035369771</v>
      </c>
    </row>
    <row r="10" spans="1:16" x14ac:dyDescent="0.25">
      <c r="A10" s="9"/>
      <c r="B10" s="6">
        <v>9</v>
      </c>
      <c r="C10" s="6">
        <v>19</v>
      </c>
      <c r="D10" s="6">
        <v>4.1500000000000004</v>
      </c>
      <c r="E10" s="39">
        <f>(D10*6894.8*B32)/(2*D32*G10^2*D33)</f>
        <v>6.25407042525043E-3</v>
      </c>
      <c r="G10">
        <f>(C10*0.000063)/F33</f>
        <v>3.8488745980707391</v>
      </c>
    </row>
    <row r="11" spans="1:16" ht="15.75" thickBot="1" x14ac:dyDescent="0.3">
      <c r="A11" s="10"/>
      <c r="B11" s="7">
        <v>10</v>
      </c>
      <c r="C11" s="7">
        <v>21</v>
      </c>
      <c r="D11" s="6">
        <v>4.6100000000000003</v>
      </c>
      <c r="E11" s="39">
        <f>(D11*6894.8*B32)/(2*D32*G11^2*D33)</f>
        <v>5.6870128363281794E-3</v>
      </c>
      <c r="G11">
        <f>(C11*0.000063)/F33</f>
        <v>4.2540192926045011</v>
      </c>
    </row>
    <row r="12" spans="1:16" ht="15.75" thickBot="1" x14ac:dyDescent="0.3">
      <c r="A12" s="2"/>
      <c r="B12" s="2"/>
      <c r="C12" s="2"/>
      <c r="D12" s="44" t="s">
        <v>31</v>
      </c>
      <c r="E12" s="47">
        <f>(E2+E3+E4+E5+E6+E7+E8+E9+E10+E11)/10</f>
        <v>0.61927753744982239</v>
      </c>
    </row>
    <row r="13" spans="1:16" ht="15.75" thickBot="1" x14ac:dyDescent="0.3">
      <c r="A13" s="4" t="s">
        <v>7</v>
      </c>
      <c r="B13" s="5" t="s">
        <v>1</v>
      </c>
      <c r="C13" s="5" t="s">
        <v>2</v>
      </c>
      <c r="D13" s="7" t="s">
        <v>3</v>
      </c>
      <c r="E13" s="46" t="s">
        <v>14</v>
      </c>
      <c r="F13" s="30" t="s">
        <v>30</v>
      </c>
      <c r="G13" s="13"/>
      <c r="H13" s="13"/>
      <c r="I13" s="13"/>
      <c r="J13" s="13"/>
      <c r="K13" s="4" t="s">
        <v>8</v>
      </c>
      <c r="L13" s="5" t="s">
        <v>1</v>
      </c>
      <c r="M13" s="5" t="s">
        <v>2</v>
      </c>
      <c r="N13" s="5" t="s">
        <v>3</v>
      </c>
      <c r="O13" s="29" t="s">
        <v>14</v>
      </c>
      <c r="P13" s="30" t="s">
        <v>30</v>
      </c>
    </row>
    <row r="14" spans="1:16" x14ac:dyDescent="0.25">
      <c r="A14" s="9" t="s">
        <v>9</v>
      </c>
      <c r="B14" s="6">
        <v>1</v>
      </c>
      <c r="C14" s="6">
        <v>5</v>
      </c>
      <c r="D14" s="2">
        <v>1.1100000000000001</v>
      </c>
      <c r="E14" s="31">
        <f>D14*6894.8/(2*B35*F14^2*998)-(D33/B32)</f>
        <v>-148.38681617966463</v>
      </c>
      <c r="F14" s="32">
        <f>P2</f>
        <v>1.012861736334405</v>
      </c>
      <c r="K14" s="9" t="s">
        <v>10</v>
      </c>
      <c r="L14" s="6">
        <v>1</v>
      </c>
      <c r="M14" s="6">
        <v>5</v>
      </c>
      <c r="N14" s="2">
        <v>1.46</v>
      </c>
      <c r="O14" s="31">
        <f>N14*6894.8/(2*B35*P14^2*1000)-(D33/B32)</f>
        <v>-146.49967206163288</v>
      </c>
      <c r="P14" s="32">
        <f>(L2*0.000063)/F33</f>
        <v>1.012861736334405</v>
      </c>
    </row>
    <row r="15" spans="1:16" x14ac:dyDescent="0.25">
      <c r="A15" s="9"/>
      <c r="B15" s="6">
        <v>2</v>
      </c>
      <c r="C15" s="6">
        <v>8</v>
      </c>
      <c r="D15" s="2">
        <v>2.04</v>
      </c>
      <c r="E15" s="31">
        <f>(D15*6894.8)/(2*B35*F15^2*1000)-(D33/B32)</f>
        <v>-150.0980056400104</v>
      </c>
      <c r="F15" s="32">
        <f>P3</f>
        <v>1.620578778135048</v>
      </c>
      <c r="K15" s="9"/>
      <c r="L15" s="6">
        <v>2</v>
      </c>
      <c r="M15" s="6">
        <v>8</v>
      </c>
      <c r="N15" s="2">
        <v>1.88</v>
      </c>
      <c r="O15" s="31">
        <f>N15*6894.8/(2*B35*P15^2*1000)-(D33/B32)</f>
        <v>-150.43715112336361</v>
      </c>
      <c r="P15" s="32">
        <f>P3</f>
        <v>1.620578778135048</v>
      </c>
    </row>
    <row r="16" spans="1:16" x14ac:dyDescent="0.25">
      <c r="A16" s="9"/>
      <c r="B16" s="6">
        <v>3</v>
      </c>
      <c r="C16" s="6">
        <v>11</v>
      </c>
      <c r="D16" s="2">
        <v>3.66</v>
      </c>
      <c r="E16" s="31">
        <f>D16*6894.8/(2*B35*F16^2*1000)-(D33/B32)</f>
        <v>-150.31873048971343</v>
      </c>
      <c r="F16" s="32">
        <f>P4</f>
        <v>2.2282958199356915</v>
      </c>
      <c r="K16" s="9"/>
      <c r="L16" s="6">
        <v>3</v>
      </c>
      <c r="M16" s="6">
        <v>11</v>
      </c>
      <c r="N16" s="2">
        <v>2.71</v>
      </c>
      <c r="O16" s="31">
        <f>N16*6894.8/(2*B35*P16^2*1000)-(D33/B32)</f>
        <v>-151.38381547875656</v>
      </c>
      <c r="P16" s="32">
        <f>P4</f>
        <v>2.2282958199356915</v>
      </c>
    </row>
    <row r="17" spans="1:16" x14ac:dyDescent="0.25">
      <c r="A17" s="9"/>
      <c r="B17" s="6">
        <v>4</v>
      </c>
      <c r="C17" s="6">
        <v>14</v>
      </c>
      <c r="D17" s="2">
        <v>5.87</v>
      </c>
      <c r="E17" s="31">
        <f>D17*6894.8/(2*B35*F17^2*1000)-(D33/B32)</f>
        <v>-150.35928608892027</v>
      </c>
      <c r="F17" s="32">
        <f>P5</f>
        <v>2.836012861736334</v>
      </c>
      <c r="K17" s="9"/>
      <c r="L17" s="6">
        <v>4</v>
      </c>
      <c r="M17" s="6">
        <v>14</v>
      </c>
      <c r="N17" s="2">
        <v>3.58</v>
      </c>
      <c r="O17" s="31">
        <f>N17*6894.8/(2*B35*P17^2*1000)-(D33/B32)</f>
        <v>-151.94427212336689</v>
      </c>
      <c r="P17" s="32">
        <f>P5</f>
        <v>2.836012861736334</v>
      </c>
    </row>
    <row r="18" spans="1:16" x14ac:dyDescent="0.25">
      <c r="A18" s="9"/>
      <c r="B18" s="6">
        <v>5</v>
      </c>
      <c r="C18" s="6">
        <v>17</v>
      </c>
      <c r="D18" s="2">
        <v>8.0500000000000007</v>
      </c>
      <c r="E18" s="31">
        <f>D18*6894.8/(2*B35*F18^2*1000)-(D33/B32)</f>
        <v>-150.64339617076612</v>
      </c>
      <c r="F18" s="32">
        <f>P6</f>
        <v>3.4437299035369771</v>
      </c>
      <c r="K18" s="9"/>
      <c r="L18" s="6">
        <v>5</v>
      </c>
      <c r="M18" s="6">
        <v>17</v>
      </c>
      <c r="N18" s="2">
        <v>4.8</v>
      </c>
      <c r="O18" s="31">
        <f>N18*6894.8/(2*B35*P18^2*1000)-(D33/B32)</f>
        <v>-152.16896408896395</v>
      </c>
      <c r="P18" s="32">
        <f>P6</f>
        <v>3.4437299035369771</v>
      </c>
    </row>
    <row r="19" spans="1:16" ht="15.75" thickBot="1" x14ac:dyDescent="0.3">
      <c r="A19" s="10"/>
      <c r="B19" s="7">
        <v>6</v>
      </c>
      <c r="C19" s="7">
        <v>19</v>
      </c>
      <c r="D19" s="2">
        <v>10.16</v>
      </c>
      <c r="E19" s="40">
        <f>D19*6894.8/(2*B35*F19^2*1000)-(D33/B32)</f>
        <v>-150.60414034681523</v>
      </c>
      <c r="F19" s="41">
        <f>P7</f>
        <v>3.8488745980707391</v>
      </c>
      <c r="K19" s="9"/>
      <c r="L19" s="6">
        <v>6</v>
      </c>
      <c r="M19" s="6">
        <v>19</v>
      </c>
      <c r="N19" s="2">
        <v>5.77</v>
      </c>
      <c r="O19" s="33">
        <f>N19*6894.8/(2*B35*P19^2*1000)-(D33/B32)</f>
        <v>-152.2538341661178</v>
      </c>
      <c r="P19" s="34">
        <f>P7</f>
        <v>3.8488745980707391</v>
      </c>
    </row>
    <row r="20" spans="1:16" ht="15.75" thickBot="1" x14ac:dyDescent="0.3">
      <c r="A20" s="1" t="s">
        <v>13</v>
      </c>
      <c r="B20" s="2"/>
      <c r="C20" s="2"/>
      <c r="D20" s="43" t="s">
        <v>31</v>
      </c>
      <c r="E20" s="42">
        <f>(E14+E15+E16+E17+E18+E19)/6</f>
        <v>-150.06839581931501</v>
      </c>
      <c r="F20" s="34"/>
      <c r="K20" s="26" t="s">
        <v>34</v>
      </c>
      <c r="L20" s="27"/>
      <c r="M20" s="27"/>
      <c r="N20" s="27" t="s">
        <v>32</v>
      </c>
      <c r="O20" s="27">
        <f>(O14+O15+O16+O17+O18+O19)/6</f>
        <v>-150.78128484036694</v>
      </c>
      <c r="P20" s="28"/>
    </row>
    <row r="21" spans="1:16" ht="15.75" thickBot="1" x14ac:dyDescent="0.3">
      <c r="A21" s="1"/>
      <c r="B21" s="2"/>
      <c r="C21" s="2"/>
      <c r="D21" s="2"/>
    </row>
    <row r="22" spans="1:16" ht="88.5" thickBot="1" x14ac:dyDescent="0.3">
      <c r="A22" s="16" t="s">
        <v>11</v>
      </c>
      <c r="B22" s="11"/>
      <c r="C22" s="2"/>
      <c r="D22" s="2"/>
    </row>
    <row r="23" spans="1:16" x14ac:dyDescent="0.25">
      <c r="A23" s="15"/>
      <c r="B23" s="15"/>
    </row>
    <row r="24" spans="1:16" x14ac:dyDescent="0.25">
      <c r="A24" s="14"/>
      <c r="B24" s="14"/>
    </row>
    <row r="25" spans="1:16" x14ac:dyDescent="0.25">
      <c r="A25" s="14"/>
      <c r="B25" s="14"/>
    </row>
    <row r="26" spans="1:16" x14ac:dyDescent="0.25">
      <c r="A26" s="14"/>
      <c r="B26" s="14"/>
    </row>
    <row r="27" spans="1:16" x14ac:dyDescent="0.25">
      <c r="A27" s="14"/>
      <c r="B27" s="14"/>
    </row>
    <row r="28" spans="1:16" x14ac:dyDescent="0.25">
      <c r="A28" s="14"/>
      <c r="B28" s="14"/>
    </row>
    <row r="29" spans="1:16" x14ac:dyDescent="0.25">
      <c r="A29" s="14"/>
      <c r="B29" s="14"/>
    </row>
    <row r="31" spans="1:16" x14ac:dyDescent="0.25">
      <c r="A31" s="18" t="s">
        <v>16</v>
      </c>
      <c r="B31" s="18"/>
      <c r="C31" s="18"/>
      <c r="D31" s="18"/>
      <c r="E31" s="18"/>
      <c r="F31" s="18"/>
      <c r="G31" s="18"/>
    </row>
    <row r="32" spans="1:16" x14ac:dyDescent="0.25">
      <c r="A32" s="19" t="s">
        <v>17</v>
      </c>
      <c r="B32" s="19">
        <v>1.9900000000000001E-2</v>
      </c>
      <c r="C32" s="20" t="s">
        <v>20</v>
      </c>
      <c r="D32" s="20">
        <v>1000</v>
      </c>
      <c r="E32" s="19" t="s">
        <v>21</v>
      </c>
      <c r="F32" s="19">
        <f>6.32*10^(-4)</f>
        <v>6.3200000000000007E-4</v>
      </c>
      <c r="G32" s="19" t="s">
        <v>22</v>
      </c>
    </row>
    <row r="33" spans="1:7" ht="87.75" x14ac:dyDescent="0.25">
      <c r="A33" s="19" t="s">
        <v>18</v>
      </c>
      <c r="B33" s="19">
        <f>F32/F33</f>
        <v>2.032154340836013</v>
      </c>
      <c r="C33" s="21" t="s">
        <v>23</v>
      </c>
      <c r="D33" s="20">
        <v>3.073</v>
      </c>
      <c r="E33" s="19" t="s">
        <v>24</v>
      </c>
      <c r="F33" s="19">
        <f>3.11*10^(-4)</f>
        <v>3.1100000000000002E-4</v>
      </c>
      <c r="G33" s="19" t="s">
        <v>25</v>
      </c>
    </row>
    <row r="34" spans="1:7" ht="87.75" x14ac:dyDescent="0.25">
      <c r="A34" s="22" t="s">
        <v>19</v>
      </c>
      <c r="B34" s="19">
        <v>1E-3</v>
      </c>
      <c r="C34" s="19"/>
      <c r="D34" s="19"/>
      <c r="E34" s="19"/>
      <c r="F34" s="19"/>
      <c r="G34" s="19"/>
    </row>
    <row r="35" spans="1:7" x14ac:dyDescent="0.25">
      <c r="A35" s="23" t="s">
        <v>26</v>
      </c>
      <c r="B35" s="18">
        <f>(E2+E3+E4+E5+E6+E7+E8+E9+E10+E11)/10</f>
        <v>0.61927753744982239</v>
      </c>
      <c r="C35" s="18"/>
      <c r="D35" s="18"/>
      <c r="E35" s="18"/>
      <c r="F35" s="18"/>
      <c r="G35" s="18"/>
    </row>
  </sheetData>
  <mergeCells count="7">
    <mergeCell ref="A23:B26"/>
    <mergeCell ref="A27:B29"/>
    <mergeCell ref="J2:J7"/>
    <mergeCell ref="K14:K19"/>
    <mergeCell ref="A14:A19"/>
    <mergeCell ref="A22:B22"/>
    <mergeCell ref="A2:A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1B1210C373A489F9C0F059A87D054" ma:contentTypeVersion="8" ma:contentTypeDescription="Create a new document." ma:contentTypeScope="" ma:versionID="e78d6a25b516a766297b7806f66b530b">
  <xsd:schema xmlns:xsd="http://www.w3.org/2001/XMLSchema" xmlns:xs="http://www.w3.org/2001/XMLSchema" xmlns:p="http://schemas.microsoft.com/office/2006/metadata/properties" xmlns:ns2="ea6d6786-9450-43bd-a078-a4ed386d9006" targetNamespace="http://schemas.microsoft.com/office/2006/metadata/properties" ma:root="true" ma:fieldsID="68b311b02483ccc59bea80ee40421caa" ns2:_="">
    <xsd:import namespace="ea6d6786-9450-43bd-a078-a4ed386d9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d6786-9450-43bd-a078-a4ed386d9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7F383-64FD-43E2-A959-48BCD40867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B9D91E-FF67-4ABF-83D0-AF2D7F46D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d6786-9450-43bd-a078-a4ed386d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05219-28A0-496B-9B9C-7B6ED3062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Alkhaldi, Fahad</cp:lastModifiedBy>
  <cp:revision/>
  <dcterms:created xsi:type="dcterms:W3CDTF">2021-10-06T18:57:03Z</dcterms:created>
  <dcterms:modified xsi:type="dcterms:W3CDTF">2021-10-10T23:04:11Z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0x010100D4A1B1210C373A489F9C0F059A87D054</vt:lpwstr>
  </property>
</Properties>
</file>